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5B5EBE19-7536-4056-AF83-BA577ADA9860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43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GO!$B$2:$V$25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 localSheetId="3">[3]!________________________p1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7" l="1"/>
  <c r="L4" i="47"/>
  <c r="O4" i="47" s="1"/>
  <c r="N3" i="47"/>
  <c r="L3" i="47"/>
  <c r="O3" i="47" s="1"/>
  <c r="O5" i="47" s="1"/>
  <c r="V23" i="43"/>
  <c r="J23" i="43"/>
  <c r="T20" i="43"/>
  <c r="S20" i="43"/>
  <c r="R20" i="43"/>
  <c r="L20" i="43"/>
  <c r="O20" i="43" s="1"/>
  <c r="P20" i="43" s="1"/>
  <c r="F20" i="43"/>
  <c r="E20" i="43"/>
  <c r="D20" i="43"/>
  <c r="T18" i="43"/>
  <c r="S18" i="43"/>
  <c r="R18" i="43"/>
  <c r="L18" i="43"/>
  <c r="O18" i="43" s="1"/>
  <c r="P18" i="43" s="1"/>
  <c r="F18" i="43"/>
  <c r="E18" i="43"/>
  <c r="D18" i="43"/>
  <c r="T17" i="43"/>
  <c r="S17" i="43"/>
  <c r="R17" i="43"/>
  <c r="L17" i="43"/>
  <c r="M17" i="43" s="1"/>
  <c r="F17" i="43"/>
  <c r="E17" i="43"/>
  <c r="D17" i="43"/>
  <c r="T16" i="43"/>
  <c r="L16" i="43" s="1"/>
  <c r="S16" i="43"/>
  <c r="R16" i="43"/>
  <c r="F16" i="43"/>
  <c r="E16" i="43"/>
  <c r="D16" i="43"/>
  <c r="T14" i="43"/>
  <c r="S14" i="43"/>
  <c r="R14" i="43"/>
  <c r="O14" i="43"/>
  <c r="P14" i="43" s="1"/>
  <c r="M14" i="43"/>
  <c r="L14" i="43"/>
  <c r="F14" i="43"/>
  <c r="E14" i="43"/>
  <c r="D14" i="43"/>
  <c r="L5" i="47" l="1"/>
  <c r="O16" i="43"/>
  <c r="P16" i="43" s="1"/>
  <c r="M16" i="43"/>
  <c r="M18" i="43"/>
  <c r="O17" i="43"/>
  <c r="P17" i="43" s="1"/>
  <c r="P23" i="43" s="1"/>
  <c r="M20" i="43"/>
  <c r="M23" i="43" l="1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<sst xmlns="http://schemas.openxmlformats.org/spreadsheetml/2006/main" count="510" uniqueCount="202">
  <si>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</si>
  <si>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</si>
  <si>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</si>
  <si>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</si>
  <si>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</si>
  <si>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</si>
  <si>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</si>
  <si>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</si>
  <si>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</si>
  <si>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</si>
  <si>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</si>
  <si>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</si>
  <si>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</si>
  <si>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</si>
  <si>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</si>
  <si>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</si>
  <si>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</si>
  <si>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</si>
  <si>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</si>
  <si>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</si>
  <si>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</si>
  <si>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</si>
  <si>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</si>
  <si>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</si>
  <si>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</si>
  <si>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</si>
  <si>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</si>
  <si>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</si>
  <si>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</si>
  <si>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</si>
  <si>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</si>
  <si>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</si>
  <si>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</si>
  <si>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</si>
  <si>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</si>
  <si>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</si>
  <si>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</si>
  <si>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</si>
  <si>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</si>
  <si>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</si>
  <si>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</si>
  <si>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</si>
  <si>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</si>
  <si>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</si>
  <si>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</si>
  <si>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</si>
  <si>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</si>
  <si>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</si>
  <si>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</si>
  <si>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</si>
  <si>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</si>
  <si>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</si>
  <si>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</si>
  <si>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</si>
  <si>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</si>
  <si>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</si>
  <si>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</si>
  <si>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</si>
  <si>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</si>
  <si>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</si>
  <si>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</si>
  <si>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</si>
  <si>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</si>
  <si>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</si>
  <si>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</si>
  <si>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</si>
  <si>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</si>
  <si>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</si>
  <si>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</si>
  <si>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</si>
  <si>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</si>
  <si>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</si>
  <si>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</si>
  <si>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</si>
  <si>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</si>
  <si>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</si>
  <si>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</si>
  <si>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</si>
  <si>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</si>
  <si>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</si>
  <si>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</si>
  <si>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</si>
  <si>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</si>
  <si>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</si>
  <si>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</si>
  <si>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</si>
  <si>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</si>
  <si>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</si>
  <si>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</si>
  <si>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</si>
  <si>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</si>
  <si>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</si>
  <si>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</si>
  <si>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</si>
  <si>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</si>
  <si>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</si>
  <si>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</si>
  <si>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</si>
  <si>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</si>
  <si>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</si>
  <si>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</si>
  <si>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</si>
  <si>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</si>
  <si>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</si>
  <si>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</si>
  <si>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</si>
  <si>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</si>
  <si>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</si>
  <si>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</si>
  <si>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</si>
  <si>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</si>
  <si>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</si>
  <si>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</si>
  <si>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</si>
  <si>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</si>
  <si>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</si>
  <si>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</si>
  <si>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</si>
  <si>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</si>
  <si>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</si>
  <si>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</si>
  <si>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</si>
  <si>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</si>
  <si>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</si>
  <si>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</si>
  <si>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</si>
  <si>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</si>
  <si>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</si>
  <si>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</si>
  <si>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</si>
  <si>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</si>
  <si>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</si>
  <si>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</si>
  <si>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</si>
  <si>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</si>
  <si>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</si>
  <si>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</si>
  <si>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</si>
  <si>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</si>
  <si>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</si>
  <si>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</si>
  <si>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</si>
  <si>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</si>
  <si>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</si>
  <si>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</si>
  <si>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</si>
  <si>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</si>
  <si>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</si>
  <si>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</si>
  <si>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</si>
  <si>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</si>
  <si>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</si>
  <si>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</si>
  <si>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</si>
  <si>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</si>
  <si>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</si>
  <si>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</si>
  <si>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</si>
  <si>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</si>
  <si>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</si>
  <si>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</si>
  <si>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</si>
  <si>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</si>
  <si>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</si>
  <si>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</si>
  <si>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</si>
  <si>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</si>
  <si>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</si>
  <si>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</si>
  <si>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</si>
  <si>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</si>
  <si>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</si>
  <si>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</si>
  <si>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</si>
  <si>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PEQUENOS GESTOS</t>
  </si>
  <si>
    <t>SETEMBRO/OUTUBRO</t>
  </si>
  <si>
    <t>SET/OUT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</si>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</sst>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60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8" xfId="49" applyNumberFormat="1" applyFont="1" applyFill="1" applyBorder="1" applyAlignment="1">
      <alignment horizontal="center" vertical="center" wrapText="1"/>
    </xf>
    <xf numFmtId="3" fontId="33" fillId="14" borderId="59" xfId="49" applyNumberFormat="1" applyFont="1" applyFill="1" applyBorder="1" applyAlignment="1">
      <alignment horizontal="center" vertical="center" wrapText="1"/>
    </xf>
    <xf numFmtId="4" fontId="33" fillId="14" borderId="56" xfId="49" applyNumberFormat="1" applyFont="1" applyFill="1" applyBorder="1" applyAlignment="1">
      <alignment horizontal="center" vertical="center" wrapText="1"/>
    </xf>
    <xf numFmtId="4" fontId="33" fillId="14" borderId="57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E97BE5-84C4-42A0-AB74-09677E69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166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167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169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173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7" t="s">
        <v>161</v>
      </c>
      <c r="Z35" s="168"/>
      <c r="AA35" s="168"/>
      <c r="AB35" s="168"/>
      <c r="AC35" s="168"/>
      <c r="AD35" s="168"/>
      <c r="AE35" s="168"/>
      <c r="AF35" s="168"/>
      <c r="AG35" s="168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5" t="s">
        <v>56</v>
      </c>
      <c r="Z36" s="125" t="s">
        <v>45</v>
      </c>
      <c r="AA36" s="125" t="s">
        <v>58</v>
      </c>
      <c r="AB36" s="125" t="s">
        <v>48</v>
      </c>
      <c r="AC36" s="125" t="s">
        <v>57</v>
      </c>
      <c r="AD36" s="50">
        <f>VLOOKUP(Y36,$S$3:$U$39,3,0)</f>
        <v>8267</v>
      </c>
      <c r="AE36" s="126">
        <v>10</v>
      </c>
      <c r="AF36" s="126">
        <f>AG36*AD36</f>
        <v>6613.6</v>
      </c>
      <c r="AG36" s="126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5" t="s">
        <v>73</v>
      </c>
      <c r="Z37" s="125" t="s">
        <v>45</v>
      </c>
      <c r="AA37" s="125" t="s">
        <v>69</v>
      </c>
      <c r="AB37" s="125" t="s">
        <v>48</v>
      </c>
      <c r="AC37" s="125" t="s">
        <v>75</v>
      </c>
      <c r="AD37" s="50">
        <f t="shared" ref="AD37:AD41" si="13">VLOOKUP(Y37,$S$3:$U$39,3,0)</f>
        <v>7722</v>
      </c>
      <c r="AE37" s="126">
        <v>10</v>
      </c>
      <c r="AF37" s="126">
        <f t="shared" ref="AF37:AF41" si="14">AG37*AD37</f>
        <v>6177.6</v>
      </c>
      <c r="AG37" s="126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5" t="s">
        <v>49</v>
      </c>
      <c r="Z38" s="125" t="s">
        <v>45</v>
      </c>
      <c r="AA38" s="125" t="s">
        <v>46</v>
      </c>
      <c r="AB38" s="125" t="s">
        <v>48</v>
      </c>
      <c r="AC38" s="125" t="s">
        <v>89</v>
      </c>
      <c r="AD38" s="50">
        <f t="shared" si="13"/>
        <v>2680</v>
      </c>
      <c r="AE38" s="126">
        <v>10</v>
      </c>
      <c r="AF38" s="126">
        <f t="shared" si="14"/>
        <v>2144</v>
      </c>
      <c r="AG38" s="126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5" t="s">
        <v>77</v>
      </c>
      <c r="Z39" s="125" t="s">
        <v>45</v>
      </c>
      <c r="AA39" s="125" t="s">
        <v>72</v>
      </c>
      <c r="AB39" s="125" t="s">
        <v>48</v>
      </c>
      <c r="AC39" s="125" t="s">
        <v>100</v>
      </c>
      <c r="AD39" s="50">
        <f t="shared" si="13"/>
        <v>10396</v>
      </c>
      <c r="AE39" s="126">
        <v>10</v>
      </c>
      <c r="AF39" s="126">
        <f t="shared" si="14"/>
        <v>8316.8000000000011</v>
      </c>
      <c r="AG39" s="126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5" t="s">
        <v>116</v>
      </c>
      <c r="Z40" s="125" t="s">
        <v>117</v>
      </c>
      <c r="AA40" s="125" t="s">
        <v>118</v>
      </c>
      <c r="AB40" s="125" t="s">
        <v>119</v>
      </c>
      <c r="AC40" s="125" t="s">
        <v>100</v>
      </c>
      <c r="AD40" s="50">
        <f t="shared" si="13"/>
        <v>3866</v>
      </c>
      <c r="AE40" s="126">
        <v>10</v>
      </c>
      <c r="AF40" s="126">
        <f t="shared" si="14"/>
        <v>3092.8</v>
      </c>
      <c r="AG40" s="126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5" t="s">
        <v>112</v>
      </c>
      <c r="Z41" s="125" t="s">
        <v>101</v>
      </c>
      <c r="AA41" s="125" t="s">
        <v>110</v>
      </c>
      <c r="AB41" s="125" t="s">
        <v>48</v>
      </c>
      <c r="AC41" s="125" t="s">
        <v>160</v>
      </c>
      <c r="AD41" s="50">
        <f t="shared" si="13"/>
        <v>8267</v>
      </c>
      <c r="AE41" s="126">
        <v>10</v>
      </c>
      <c r="AF41" s="126">
        <f t="shared" si="14"/>
        <v>6613.6</v>
      </c>
      <c r="AG41" s="126">
        <v>0.8</v>
      </c>
    </row>
    <row r="43" spans="1:33" ht="21.75" customHeight="1" x14ac:dyDescent="0.2">
      <c r="B43" s="164" t="s">
        <v>150</v>
      </c>
      <c r="C43" s="165"/>
      <c r="D43" s="166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F8DA-26AD-4956-8D2F-50DD2615E75A}">
  <sheetPr>
    <pageSetUpPr fitToPage="1"/>
  </sheetPr>
  <dimension ref="B1:X26"/>
  <sheetViews>
    <sheetView showGridLines="0" tabSelected="1" zoomScale="50" zoomScaleNormal="50" zoomScaleSheetLayoutView="50" workbookViewId="0">
      <selection activeCell="J4" sqref="J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1" t="s">
        <v>174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3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1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74" t="s">
        <v>157</v>
      </c>
      <c r="D10" s="175"/>
      <c r="E10" s="175"/>
      <c r="F10" s="175"/>
      <c r="G10" s="175"/>
      <c r="H10" s="175"/>
      <c r="I10" s="175"/>
      <c r="J10" s="176"/>
      <c r="K10" s="2"/>
      <c r="L10" s="177" t="s">
        <v>0</v>
      </c>
      <c r="M10" s="177"/>
      <c r="N10" s="177"/>
      <c r="O10" s="177"/>
      <c r="P10" s="177"/>
      <c r="Q10" s="2"/>
      <c r="R10" s="2"/>
      <c r="S10" s="2"/>
      <c r="T10" s="2"/>
      <c r="U10" s="2"/>
      <c r="V10" s="139" t="s">
        <v>17</v>
      </c>
    </row>
    <row r="11" spans="2:24" ht="27" customHeight="1" x14ac:dyDescent="0.25">
      <c r="C11" s="178" t="s">
        <v>33</v>
      </c>
      <c r="D11" s="178" t="s">
        <v>1</v>
      </c>
      <c r="E11" s="178" t="s">
        <v>2</v>
      </c>
      <c r="F11" s="178"/>
      <c r="G11" s="178" t="s">
        <v>20</v>
      </c>
      <c r="H11" s="178" t="s">
        <v>22</v>
      </c>
      <c r="I11" s="178" t="s">
        <v>19</v>
      </c>
      <c r="J11" s="178" t="s">
        <v>3</v>
      </c>
      <c r="K11" s="3"/>
      <c r="L11" s="181" t="s">
        <v>10</v>
      </c>
      <c r="M11" s="181"/>
      <c r="N11" s="182" t="s">
        <v>4</v>
      </c>
      <c r="O11" s="178" t="s">
        <v>11</v>
      </c>
      <c r="P11" s="178"/>
      <c r="Q11" s="3"/>
      <c r="R11" s="183" t="s">
        <v>18</v>
      </c>
      <c r="S11" s="183"/>
      <c r="T11" s="183"/>
      <c r="U11" s="3"/>
      <c r="V11" s="169" t="s">
        <v>25</v>
      </c>
    </row>
    <row r="12" spans="2:24" ht="27" customHeight="1" x14ac:dyDescent="0.25">
      <c r="C12" s="178"/>
      <c r="D12" s="178"/>
      <c r="E12" s="178"/>
      <c r="F12" s="178"/>
      <c r="G12" s="178"/>
      <c r="H12" s="178"/>
      <c r="I12" s="178"/>
      <c r="J12" s="178"/>
      <c r="K12" s="3"/>
      <c r="L12" s="181"/>
      <c r="M12" s="181"/>
      <c r="N12" s="182"/>
      <c r="O12" s="178"/>
      <c r="P12" s="178"/>
      <c r="Q12" s="3"/>
      <c r="R12" s="183"/>
      <c r="S12" s="183"/>
      <c r="T12" s="183"/>
      <c r="U12" s="3"/>
      <c r="V12" s="169"/>
    </row>
    <row r="13" spans="2:24" ht="33.75" customHeight="1" x14ac:dyDescent="0.25">
      <c r="C13" s="178"/>
      <c r="D13" s="178"/>
      <c r="E13" s="122" t="s">
        <v>5</v>
      </c>
      <c r="F13" s="122" t="s">
        <v>6</v>
      </c>
      <c r="G13" s="178"/>
      <c r="H13" s="178"/>
      <c r="I13" s="178"/>
      <c r="J13" s="178"/>
      <c r="K13" s="3"/>
      <c r="L13" s="123" t="s">
        <v>8</v>
      </c>
      <c r="M13" s="123" t="s">
        <v>9</v>
      </c>
      <c r="N13" s="182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0"/>
    </row>
    <row r="14" spans="2:24" ht="29.25" customHeight="1" x14ac:dyDescent="0.25">
      <c r="B14" s="127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2" t="s">
        <v>176</v>
      </c>
      <c r="H14" s="93" t="s">
        <v>155</v>
      </c>
      <c r="I14" s="94">
        <v>5</v>
      </c>
      <c r="J14" s="95">
        <v>70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199948.87500000003</v>
      </c>
      <c r="N14" s="119"/>
      <c r="O14" s="120">
        <f t="shared" ref="O14" si="1">L14-L14*N14</f>
        <v>2856.4125000000004</v>
      </c>
      <c r="P14" s="121">
        <f t="shared" ref="P14" si="2">O14*$J14</f>
        <v>199948.87500000003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0" t="s">
        <v>29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</row>
    <row r="17" spans="2:22" ht="29.25" hidden="1" customHeight="1" x14ac:dyDescent="0.25">
      <c r="B17" s="170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</row>
    <row r="18" spans="2:22" ht="29.25" hidden="1" customHeight="1" x14ac:dyDescent="0.25">
      <c r="B18" s="170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</row>
    <row r="19" spans="2:22" ht="15.75" hidden="1" customHeight="1" x14ac:dyDescent="0.5">
      <c r="B19" s="29"/>
    </row>
    <row r="20" spans="2:22" ht="29.25" customHeight="1" x14ac:dyDescent="0.25">
      <c r="B20" s="127" t="s">
        <v>30</v>
      </c>
      <c r="C20" s="92" t="s">
        <v>149</v>
      </c>
      <c r="D20" s="89" t="str">
        <f>IF(ISERROR(VLOOKUP(C20,'GRADE OUT 25'!$B:$G,5,0)),"",VLOOKUP(C20,'GRADE OUT 25'!$B:$G,5,0))</f>
        <v>ROTATIVO</v>
      </c>
      <c r="E20" s="101">
        <f>IF(ISERROR(VLOOKUP(C20,'GRADE OUT 25'!$B:$G,2,0)),"",VLOOKUP(C20,'GRADE OUT 25'!$B:$G,2,0))</f>
        <v>0</v>
      </c>
      <c r="F20" s="88">
        <f>IF(ISERROR(VLOOKUP(C20,'GRADE OUT 25'!$B:$G,3,0)),"",VLOOKUP(C20,'GRADE OUT 25'!$B:$G,3,0))</f>
        <v>0</v>
      </c>
      <c r="G20" s="142" t="s">
        <v>176</v>
      </c>
      <c r="H20" s="93" t="s">
        <v>156</v>
      </c>
      <c r="I20" s="94">
        <v>30</v>
      </c>
      <c r="J20" s="95">
        <v>30</v>
      </c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7617.1</v>
      </c>
      <c r="M20" s="118">
        <f t="shared" ref="M20" si="6">L20*$J20</f>
        <v>228513</v>
      </c>
      <c r="N20" s="119"/>
      <c r="O20" s="120">
        <f t="shared" ref="O20" si="7">L20-L20*N20</f>
        <v>7617.1</v>
      </c>
      <c r="P20" s="121">
        <f t="shared" ref="P20" si="8">O20*$J20</f>
        <v>228513</v>
      </c>
      <c r="Q20" s="4"/>
      <c r="R20" s="111" t="str">
        <f>IF(ISERROR(VLOOKUP(C20,'GRADE OUT 25'!$B:$G,5,0)),"",VLOOKUP(C20,'GRADE OUT 25'!$B:$G,5,0))</f>
        <v>ROTATIVO</v>
      </c>
      <c r="S20" s="112">
        <f>IF(ISERROR(VLOOKUP(C20,'GRADE OUT 25'!$B:$H,7,0)),0,VLOOKUP(C20,'GRADE OUT 25'!$B:$H,7,0))</f>
        <v>7617.1</v>
      </c>
      <c r="T20" s="113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1</v>
      </c>
      <c r="U20" s="4"/>
    </row>
    <row r="21" spans="2:22" ht="9.75" customHeight="1" x14ac:dyDescent="0.25"/>
    <row r="22" spans="2:22" ht="18" customHeight="1" x14ac:dyDescent="0.25"/>
    <row r="23" spans="2:22" ht="51" customHeight="1" x14ac:dyDescent="0.25">
      <c r="B23" s="179" t="s">
        <v>23</v>
      </c>
      <c r="C23" s="180"/>
      <c r="D23" s="180"/>
      <c r="E23" s="180"/>
      <c r="F23" s="180"/>
      <c r="G23" s="180"/>
      <c r="H23" s="180"/>
      <c r="I23" s="128"/>
      <c r="J23" s="129">
        <f>SUM(J14:J20)</f>
        <v>100</v>
      </c>
      <c r="K23" s="5"/>
      <c r="L23" s="130"/>
      <c r="M23" s="131">
        <f>SUM(M14:M20)</f>
        <v>428461.875</v>
      </c>
      <c r="N23" s="132"/>
      <c r="O23" s="133"/>
      <c r="P23" s="134">
        <f>SUM(P14:P20)</f>
        <v>428461.875</v>
      </c>
      <c r="Q23" s="5"/>
      <c r="R23" s="135"/>
      <c r="S23" s="136"/>
      <c r="T23" s="137"/>
      <c r="U23" s="5"/>
      <c r="V23" s="138" t="e">
        <f>SUM(#REF!)</f>
        <v>#REF!</v>
      </c>
    </row>
    <row r="24" spans="2:22" ht="19.5" customHeight="1" x14ac:dyDescent="0.25">
      <c r="B24" s="1"/>
      <c r="C24" s="1"/>
      <c r="D24" s="1"/>
      <c r="E24" s="7"/>
      <c r="F24" s="7"/>
      <c r="G24" s="7"/>
      <c r="H24" s="7"/>
      <c r="I24" s="7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2" ht="19.5" customHeight="1" x14ac:dyDescent="0.25">
      <c r="B25" s="9" t="s">
        <v>21</v>
      </c>
      <c r="C25" s="9"/>
      <c r="D25" s="9"/>
      <c r="E25" s="7"/>
      <c r="F25" s="7"/>
      <c r="G25" s="7"/>
      <c r="H25" s="7"/>
      <c r="I25" s="7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2:22" ht="19.5" customHeight="1" x14ac:dyDescent="0.25">
      <c r="B26" s="9" t="s">
        <v>26</v>
      </c>
      <c r="C26" s="9"/>
      <c r="D26" s="9"/>
      <c r="E26" s="7"/>
      <c r="F26" s="7"/>
      <c r="G26" s="7"/>
      <c r="H26" s="7"/>
      <c r="I26" s="7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</sheetData>
  <mergeCells count="17">
    <mergeCell ref="B23:H23"/>
    <mergeCell ref="L11:M12"/>
    <mergeCell ref="N11:N13"/>
    <mergeCell ref="O11:P12"/>
    <mergeCell ref="R11:T12"/>
    <mergeCell ref="V11:V12"/>
    <mergeCell ref="B16:B18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E204D7-298D-42D2-939C-425953491F65}">
          <x14:formula1>
            <xm:f>LISTA!$A$1:$A$4</xm:f>
          </x14:formula1>
          <xm:sqref>H14 H16:H18 H20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46DC-81F9-4235-B12E-EC3F64D94FE0}">
  <dimension ref="A1:O5"/>
  <sheetViews>
    <sheetView workbookViewId="0">
      <selection activeCell="H6" sqref="H6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4" t="s">
        <v>174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15" ht="26.25" thickBot="1" x14ac:dyDescent="0.3">
      <c r="A2" s="144" t="s">
        <v>177</v>
      </c>
      <c r="B2" s="145" t="s">
        <v>178</v>
      </c>
      <c r="C2" s="146" t="s">
        <v>179</v>
      </c>
      <c r="D2" s="145" t="s">
        <v>180</v>
      </c>
      <c r="E2" s="187" t="s">
        <v>181</v>
      </c>
      <c r="F2" s="188"/>
      <c r="G2" s="147" t="s">
        <v>182</v>
      </c>
      <c r="H2" s="147" t="s">
        <v>183</v>
      </c>
      <c r="I2" s="147" t="s">
        <v>184</v>
      </c>
      <c r="J2" s="189" t="s">
        <v>185</v>
      </c>
      <c r="K2" s="190"/>
      <c r="L2" s="148" t="s">
        <v>186</v>
      </c>
      <c r="M2" s="149" t="s">
        <v>187</v>
      </c>
      <c r="N2" s="150" t="s">
        <v>188</v>
      </c>
      <c r="O2" s="151" t="s">
        <v>189</v>
      </c>
    </row>
    <row r="3" spans="1:15" ht="51" x14ac:dyDescent="0.25">
      <c r="A3" s="152" t="s">
        <v>190</v>
      </c>
      <c r="B3" s="153" t="s">
        <v>191</v>
      </c>
      <c r="C3" s="153" t="s">
        <v>192</v>
      </c>
      <c r="D3" s="154" t="s">
        <v>193</v>
      </c>
      <c r="E3" s="153">
        <v>1</v>
      </c>
      <c r="F3" s="153" t="s">
        <v>194</v>
      </c>
      <c r="G3" s="153" t="s">
        <v>192</v>
      </c>
      <c r="H3" s="155">
        <v>200000</v>
      </c>
      <c r="I3" s="156" t="s">
        <v>195</v>
      </c>
      <c r="J3" s="157">
        <v>91</v>
      </c>
      <c r="K3" s="153" t="s">
        <v>196</v>
      </c>
      <c r="L3" s="158">
        <f>J3*H3/1000</f>
        <v>18200</v>
      </c>
      <c r="M3" s="159">
        <v>0</v>
      </c>
      <c r="N3" s="157">
        <f>J3-(J3*M3)</f>
        <v>91</v>
      </c>
      <c r="O3" s="160">
        <f t="shared" ref="O3:O4" si="0">L3-(L3*M3)</f>
        <v>18200</v>
      </c>
    </row>
    <row r="4" spans="1:15" x14ac:dyDescent="0.25">
      <c r="A4" s="152" t="s">
        <v>197</v>
      </c>
      <c r="B4" s="153" t="s">
        <v>198</v>
      </c>
      <c r="C4" s="153" t="s">
        <v>199</v>
      </c>
      <c r="D4" s="154" t="s">
        <v>200</v>
      </c>
      <c r="E4" s="153">
        <v>1</v>
      </c>
      <c r="F4" s="153" t="s">
        <v>194</v>
      </c>
      <c r="G4" s="153" t="s">
        <v>201</v>
      </c>
      <c r="H4" s="155">
        <v>60000</v>
      </c>
      <c r="I4" s="156" t="s">
        <v>195</v>
      </c>
      <c r="J4" s="157">
        <v>400</v>
      </c>
      <c r="K4" s="153" t="s">
        <v>196</v>
      </c>
      <c r="L4" s="157">
        <f>J4*H4/1000</f>
        <v>24000</v>
      </c>
      <c r="M4" s="159">
        <v>0</v>
      </c>
      <c r="N4" s="157">
        <f t="shared" ref="N4" si="1">J4-(J4*M4)</f>
        <v>400</v>
      </c>
      <c r="O4" s="161">
        <f t="shared" si="0"/>
        <v>24000</v>
      </c>
    </row>
    <row r="5" spans="1:15" ht="21" x14ac:dyDescent="0.25">
      <c r="A5" s="191" t="s">
        <v>9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  <c r="L5" s="162">
        <f>SUM(L3:L4)</f>
        <v>42200</v>
      </c>
      <c r="M5" s="159">
        <v>0</v>
      </c>
      <c r="N5" s="143"/>
      <c r="O5" s="163">
        <f>SUM(O3:O4)</f>
        <v>42200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2025-10-21T13:29:47Z</dcterms:modified>
</cp:coreProperties>
</file>